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45" yWindow="240" windowWidth="24330" windowHeight="16125"/>
  </bookViews>
  <sheets>
    <sheet name="AF-Calc" sheetId="2" r:id="rId1"/>
  </sheets>
  <calcPr calcId="125725"/>
</workbook>
</file>

<file path=xl/calcChain.xml><?xml version="1.0" encoding="utf-8"?>
<calcChain xmlns="http://schemas.openxmlformats.org/spreadsheetml/2006/main">
  <c r="K17" i="2"/>
  <c r="K15"/>
  <c r="K12"/>
  <c r="N52" l="1"/>
  <c r="N49"/>
  <c r="N50" s="1"/>
  <c r="H42"/>
  <c r="H39"/>
  <c r="H30"/>
  <c r="H27"/>
  <c r="K23"/>
  <c r="K33" s="1"/>
  <c r="K36" s="1"/>
  <c r="K46" s="1"/>
  <c r="K47" s="1"/>
  <c r="F23"/>
  <c r="F33" s="1"/>
  <c r="F36" s="1"/>
  <c r="F46" s="1"/>
  <c r="H20"/>
  <c r="H17"/>
  <c r="H12"/>
  <c r="H10"/>
  <c r="H8"/>
  <c r="F25" l="1"/>
  <c r="H25" s="1"/>
  <c r="H23" s="1"/>
  <c r="H33" s="1"/>
  <c r="H36" s="1"/>
  <c r="H46" s="1"/>
  <c r="H47" s="1"/>
  <c r="F47"/>
  <c r="F6" s="1"/>
  <c r="K25"/>
  <c r="B53" l="1"/>
  <c r="B54" s="1"/>
  <c r="H52"/>
  <c r="F52"/>
  <c r="K52" l="1"/>
</calcChain>
</file>

<file path=xl/sharedStrings.xml><?xml version="1.0" encoding="utf-8"?>
<sst xmlns="http://schemas.openxmlformats.org/spreadsheetml/2006/main" count="80" uniqueCount="70">
  <si>
    <t>V(kV)</t>
  </si>
  <si>
    <t>Ibf(kA)</t>
  </si>
  <si>
    <t>t(s)</t>
  </si>
  <si>
    <t>log(Ia)</t>
  </si>
  <si>
    <t>Ia</t>
  </si>
  <si>
    <t>En</t>
  </si>
  <si>
    <t>Arc in box</t>
  </si>
  <si>
    <t>log(En)</t>
  </si>
  <si>
    <t>D (mm)</t>
  </si>
  <si>
    <t>Arc Current</t>
  </si>
  <si>
    <t>Working Dist</t>
  </si>
  <si>
    <t>Nom Voltage</t>
  </si>
  <si>
    <t xml:space="preserve">Fault Current </t>
  </si>
  <si>
    <t>Fault Clearing Time</t>
  </si>
  <si>
    <t>IEEE - Inc Energy (J/cm2)</t>
  </si>
  <si>
    <t>IEEE 1584</t>
  </si>
  <si>
    <t>Nominal Voltage</t>
  </si>
  <si>
    <t>Bolted three phase short-circuit current</t>
  </si>
  <si>
    <t>Working distance between arc and worker's chest and face</t>
  </si>
  <si>
    <t>Distance between conductive parts</t>
  </si>
  <si>
    <t>Relay tripping time plus breaker clearing time</t>
  </si>
  <si>
    <t>see IEEE 1584 section 5.2 equation 1</t>
  </si>
  <si>
    <t>Log ( arcing current )</t>
  </si>
  <si>
    <t>Arcing current</t>
  </si>
  <si>
    <t>Grounded system</t>
  </si>
  <si>
    <t>Incident energy normalized for arcing time of 0.2 sec and</t>
  </si>
  <si>
    <t>Log ( Incident energy normalized for arcing time of 0.2 sec and</t>
  </si>
  <si>
    <t>working distance of 610 mm )</t>
  </si>
  <si>
    <t>See table 4 of IEEE 1584</t>
  </si>
  <si>
    <t>AS 4836 = 500mm for 415V</t>
  </si>
  <si>
    <t>IEEE 1584 Table 2</t>
  </si>
  <si>
    <t>Arc Flash Calculator for Arcing Current and  Incident Energy - to IEEE 1584 - 2002</t>
  </si>
  <si>
    <t>Input data</t>
  </si>
  <si>
    <t>Incident Energy</t>
  </si>
  <si>
    <t>Lee Method</t>
  </si>
  <si>
    <t>Lee Method - (J/cm²)</t>
  </si>
  <si>
    <t>IEEE - Inc Energy (cal/cm2)</t>
  </si>
  <si>
    <t>Lee Method - (cal/cm²)</t>
  </si>
  <si>
    <t>Arc in open</t>
  </si>
  <si>
    <t>K = -0.153</t>
  </si>
  <si>
    <t>K = -0.097</t>
  </si>
  <si>
    <t>K1 = -0.792</t>
  </si>
  <si>
    <t>K1 = -0.555</t>
  </si>
  <si>
    <t>Ungrounded system</t>
  </si>
  <si>
    <t>K2 = 0</t>
  </si>
  <si>
    <t>K2 = -0.113</t>
  </si>
  <si>
    <t>see IEEE 1584 section 5.3 equation 4</t>
  </si>
  <si>
    <t>SwGr Distance Factor</t>
  </si>
  <si>
    <t>Panel/MCC Distance Factor</t>
  </si>
  <si>
    <t>x = 1.641</t>
  </si>
  <si>
    <t>x = 1.473</t>
  </si>
  <si>
    <t>Un =&lt; 1000V</t>
  </si>
  <si>
    <t>Un &gt; 1000V</t>
  </si>
  <si>
    <t>Cf = 1.5</t>
  </si>
  <si>
    <t>Cf = 1.0</t>
  </si>
  <si>
    <t>J / cal =</t>
  </si>
  <si>
    <t>Bus bar Gap - MCC/Pnl</t>
  </si>
  <si>
    <t>Bus bar Gap - SwGr</t>
  </si>
  <si>
    <t>G = 32mm</t>
  </si>
  <si>
    <t>G = 25mm</t>
  </si>
  <si>
    <t>Note: Only one contribution to bus arcing fault.</t>
  </si>
  <si>
    <t>Cal/cm^2</t>
  </si>
  <si>
    <r>
      <t>Arc Flash Boundary ( D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)</t>
    </r>
  </si>
  <si>
    <t>mm</t>
  </si>
  <si>
    <t>J/cm^2</t>
  </si>
  <si>
    <t>Un&gt;15kV</t>
  </si>
  <si>
    <t>0.85 x Ia</t>
  </si>
  <si>
    <t>Un=&gt;1kV</t>
  </si>
  <si>
    <t>Un &lt; 1kV</t>
  </si>
  <si>
    <t>See equi 6 of IEEE 1584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</si>
</sst>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000"/>
    <numFmt numFmtId="166" formatCode="0.0"/>
    <numFmt numFmtId="167" formatCode="&quot;x &quot;0.00&quot; =&quot;"/>
  </numFmts>
  <fonts count="9">
    <font>
      <sz val="1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Arial Black"/>
      <family val="2"/>
    </font>
    <font>
      <sz val="10"/>
      <color theme="1"/>
      <name val="Arial"/>
      <family val="2"/>
    </font>
    <font>
      <vertAlign val="subscript"/>
      <sz val="1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F0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 applyAlignment="1" applyProtection="1">
      <alignment horizontal="center"/>
      <protection locked="0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3" borderId="0" xfId="0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3" fillId="3" borderId="0" xfId="0" applyNumberFormat="1" applyFont="1" applyFill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Fill="1" applyAlignment="1">
      <alignment horizontal="center"/>
    </xf>
    <xf numFmtId="2" fontId="1" fillId="2" borderId="0" xfId="0" applyNumberFormat="1" applyFont="1" applyFill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1" fillId="0" borderId="0" xfId="0" applyFont="1"/>
    <xf numFmtId="166" fontId="0" fillId="0" borderId="1" xfId="0" applyNumberFormat="1" applyBorder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6" fontId="0" fillId="0" borderId="0" xfId="0" applyNumberFormat="1" applyBorder="1" applyAlignment="1">
      <alignment horizontal="center"/>
    </xf>
    <xf numFmtId="2" fontId="1" fillId="3" borderId="0" xfId="0" applyNumberFormat="1" applyFont="1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3" fillId="5" borderId="0" xfId="0" applyFont="1" applyFill="1"/>
    <xf numFmtId="0" fontId="0" fillId="5" borderId="0" xfId="0" applyFill="1"/>
    <xf numFmtId="0" fontId="3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165" fontId="0" fillId="5" borderId="0" xfId="0" applyNumberFormat="1" applyFill="1"/>
    <xf numFmtId="0" fontId="0" fillId="0" borderId="2" xfId="0" applyBorder="1"/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0" fillId="5" borderId="2" xfId="0" applyFill="1" applyBorder="1"/>
    <xf numFmtId="164" fontId="0" fillId="0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2" fillId="2" borderId="2" xfId="0" applyNumberFormat="1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1" fillId="0" borderId="2" xfId="0" applyFont="1" applyBorder="1"/>
    <xf numFmtId="164" fontId="3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2" fontId="7" fillId="2" borderId="2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5" borderId="2" xfId="0" applyNumberFormat="1" applyFont="1" applyFill="1" applyBorder="1"/>
    <xf numFmtId="2" fontId="1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/>
    <xf numFmtId="0" fontId="0" fillId="0" borderId="4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Fill="1"/>
    <xf numFmtId="167" fontId="8" fillId="4" borderId="0" xfId="0" applyNumberFormat="1" applyFont="1" applyFill="1" applyAlignment="1">
      <alignment horizontal="center"/>
    </xf>
    <xf numFmtId="0" fontId="1" fillId="4" borderId="0" xfId="0" applyFont="1" applyFill="1" applyAlignment="1"/>
    <xf numFmtId="0" fontId="1" fillId="0" borderId="0" xfId="0" applyFont="1" applyFill="1" applyAlignment="1"/>
    <xf numFmtId="164" fontId="1" fillId="4" borderId="0" xfId="0" applyNumberFormat="1" applyFont="1" applyFill="1" applyAlignment="1">
      <alignment horizontal="center"/>
    </xf>
    <xf numFmtId="1" fontId="1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1F0FF"/>
      <color rgb="FF71DA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U58"/>
  <sheetViews>
    <sheetView tabSelected="1" workbookViewId="0">
      <selection activeCell="U45" sqref="U45"/>
    </sheetView>
  </sheetViews>
  <sheetFormatPr defaultRowHeight="12.75"/>
  <cols>
    <col min="1" max="1" width="2.140625" customWidth="1"/>
    <col min="2" max="2" width="10" customWidth="1"/>
    <col min="3" max="3" width="15.5703125" customWidth="1"/>
    <col min="4" max="4" width="11.5703125" customWidth="1"/>
    <col min="5" max="5" width="1.140625" customWidth="1"/>
    <col min="6" max="6" width="10.7109375" customWidth="1"/>
    <col min="7" max="7" width="7" bestFit="1" customWidth="1"/>
    <col min="8" max="8" width="8.5703125" customWidth="1"/>
    <col min="9" max="10" width="1.140625" customWidth="1"/>
    <col min="11" max="11" width="8.85546875" customWidth="1"/>
    <col min="12" max="13" width="1.140625" customWidth="1"/>
    <col min="14" max="14" width="8.42578125" customWidth="1"/>
    <col min="15" max="16" width="1.140625" customWidth="1"/>
    <col min="17" max="17" width="18.42578125" style="7" customWidth="1"/>
    <col min="18" max="18" width="18.140625" customWidth="1"/>
    <col min="19" max="19" width="10.28515625" customWidth="1"/>
    <col min="20" max="20" width="18.28515625" customWidth="1"/>
    <col min="21" max="22" width="18.140625" customWidth="1"/>
  </cols>
  <sheetData>
    <row r="2" spans="2:21" ht="18.75">
      <c r="B2" s="14" t="s">
        <v>31</v>
      </c>
      <c r="C2" s="14"/>
    </row>
    <row r="3" spans="2:21">
      <c r="B3" s="13" t="s">
        <v>60</v>
      </c>
      <c r="C3" s="13"/>
    </row>
    <row r="4" spans="2:21">
      <c r="B4" s="13"/>
      <c r="C4" s="13"/>
      <c r="D4" s="49"/>
      <c r="F4" s="78" t="s">
        <v>68</v>
      </c>
      <c r="G4" s="81"/>
      <c r="H4" s="80" t="s">
        <v>66</v>
      </c>
      <c r="I4" s="49"/>
      <c r="K4" s="78" t="s">
        <v>67</v>
      </c>
      <c r="L4" s="63"/>
      <c r="M4" s="38"/>
      <c r="N4" s="38" t="s">
        <v>65</v>
      </c>
      <c r="O4" s="63"/>
    </row>
    <row r="5" spans="2:21" ht="12.75" customHeight="1" thickBot="1">
      <c r="B5" s="71"/>
      <c r="C5" s="71"/>
      <c r="D5" s="72"/>
      <c r="E5" s="73"/>
      <c r="F5" s="73"/>
      <c r="G5" s="73"/>
      <c r="H5" s="73"/>
      <c r="I5" s="72"/>
      <c r="J5" s="73"/>
      <c r="K5" s="73"/>
      <c r="L5" s="72"/>
      <c r="M5" s="75" t="s">
        <v>34</v>
      </c>
      <c r="N5" s="76"/>
      <c r="O5" s="77"/>
      <c r="P5" s="73"/>
      <c r="Q5" s="74"/>
      <c r="R5" s="73"/>
      <c r="S5" s="73"/>
    </row>
    <row r="6" spans="2:21" ht="12.75" customHeight="1" thickTop="1">
      <c r="B6" t="s">
        <v>32</v>
      </c>
      <c r="D6" s="50" t="s">
        <v>55</v>
      </c>
      <c r="E6" s="32"/>
      <c r="F6" s="34">
        <f>F46/F47</f>
        <v>4.1840000000000002</v>
      </c>
      <c r="I6" s="49"/>
      <c r="L6" s="49"/>
      <c r="O6" s="49"/>
    </row>
    <row r="7" spans="2:21" ht="12.75" customHeight="1">
      <c r="D7" s="49"/>
      <c r="I7" s="49"/>
      <c r="L7" s="49"/>
      <c r="O7" s="49"/>
      <c r="R7" s="13"/>
    </row>
    <row r="8" spans="2:21" ht="12.75" customHeight="1">
      <c r="B8" t="s">
        <v>11</v>
      </c>
      <c r="D8" s="51" t="s">
        <v>0</v>
      </c>
      <c r="E8" s="1"/>
      <c r="F8" s="15">
        <v>0.41499999999999998</v>
      </c>
      <c r="G8" s="11"/>
      <c r="H8" s="11">
        <f>F8</f>
        <v>0.41499999999999998</v>
      </c>
      <c r="I8" s="51"/>
      <c r="J8" s="11"/>
      <c r="K8" s="9">
        <v>1</v>
      </c>
      <c r="L8" s="51"/>
      <c r="M8" s="11"/>
      <c r="N8" s="9">
        <v>33</v>
      </c>
      <c r="O8" s="51"/>
      <c r="P8" s="11"/>
      <c r="Q8" s="7" t="s">
        <v>16</v>
      </c>
      <c r="R8" s="4"/>
      <c r="S8" s="1"/>
      <c r="T8" s="1"/>
      <c r="U8" s="1"/>
    </row>
    <row r="9" spans="2:21" ht="12.75" customHeight="1">
      <c r="D9" s="51"/>
      <c r="E9" s="1"/>
      <c r="F9" s="1"/>
      <c r="G9" s="1"/>
      <c r="H9" s="1"/>
      <c r="I9" s="51"/>
      <c r="J9" s="1"/>
      <c r="K9" s="1"/>
      <c r="L9" s="51"/>
      <c r="M9" s="1"/>
      <c r="N9" s="1"/>
      <c r="O9" s="51"/>
      <c r="P9" s="1"/>
      <c r="R9" s="4"/>
      <c r="S9" s="1"/>
      <c r="T9" s="1"/>
      <c r="U9" s="1"/>
    </row>
    <row r="10" spans="2:21" ht="12.75" customHeight="1">
      <c r="B10" t="s">
        <v>12</v>
      </c>
      <c r="D10" s="51" t="s">
        <v>1</v>
      </c>
      <c r="E10" s="1"/>
      <c r="F10" s="15">
        <v>19.931000000000001</v>
      </c>
      <c r="G10" s="11"/>
      <c r="H10" s="11">
        <f>F10</f>
        <v>19.931000000000001</v>
      </c>
      <c r="I10" s="51"/>
      <c r="J10" s="11"/>
      <c r="K10" s="9">
        <v>19.931000000000001</v>
      </c>
      <c r="L10" s="51"/>
      <c r="M10" s="11"/>
      <c r="N10" s="9">
        <v>8.06</v>
      </c>
      <c r="O10" s="51"/>
      <c r="P10" s="11"/>
      <c r="Q10" s="7" t="s">
        <v>17</v>
      </c>
      <c r="R10" s="4"/>
      <c r="S10" s="1"/>
      <c r="T10" s="1"/>
      <c r="U10" s="1"/>
    </row>
    <row r="11" spans="2:21" ht="12.75" customHeight="1">
      <c r="D11" s="51"/>
      <c r="E11" s="1"/>
      <c r="F11" s="1"/>
      <c r="G11" s="1"/>
      <c r="H11" s="1"/>
      <c r="I11" s="51"/>
      <c r="J11" s="1"/>
      <c r="K11" s="1"/>
      <c r="L11" s="51"/>
      <c r="M11" s="1"/>
      <c r="N11" s="1"/>
      <c r="O11" s="51"/>
      <c r="P11" s="1"/>
      <c r="R11" s="4"/>
      <c r="S11" s="1"/>
      <c r="T11" s="1"/>
      <c r="U11" s="1"/>
    </row>
    <row r="12" spans="2:21">
      <c r="B12" t="s">
        <v>10</v>
      </c>
      <c r="D12" s="51" t="s">
        <v>8</v>
      </c>
      <c r="E12" s="1"/>
      <c r="F12" s="15">
        <v>457</v>
      </c>
      <c r="G12" s="11"/>
      <c r="H12" s="11">
        <f>F12</f>
        <v>457</v>
      </c>
      <c r="I12" s="51"/>
      <c r="J12" s="11"/>
      <c r="K12" s="9">
        <f>F12</f>
        <v>457</v>
      </c>
      <c r="L12" s="51"/>
      <c r="M12" s="11"/>
      <c r="N12" s="9">
        <v>910</v>
      </c>
      <c r="O12" s="51"/>
      <c r="P12" s="11"/>
      <c r="Q12" s="7" t="s">
        <v>18</v>
      </c>
      <c r="R12" s="4"/>
      <c r="S12" s="1"/>
      <c r="T12" s="1"/>
      <c r="U12" s="1"/>
    </row>
    <row r="13" spans="2:21">
      <c r="D13" s="51"/>
      <c r="E13" s="1"/>
      <c r="F13" s="11"/>
      <c r="G13" s="11"/>
      <c r="H13" s="11"/>
      <c r="I13" s="51"/>
      <c r="J13" s="11"/>
      <c r="K13" s="11"/>
      <c r="L13" s="51"/>
      <c r="M13" s="11"/>
      <c r="N13" s="11"/>
      <c r="O13" s="51"/>
      <c r="P13" s="11"/>
      <c r="Q13" s="12" t="s">
        <v>29</v>
      </c>
      <c r="R13" s="4"/>
      <c r="S13" s="1"/>
      <c r="T13" s="1"/>
      <c r="U13" s="1"/>
    </row>
    <row r="14" spans="2:21">
      <c r="D14" s="51"/>
      <c r="E14" s="1"/>
      <c r="F14" s="1"/>
      <c r="G14" s="1"/>
      <c r="H14" s="1"/>
      <c r="I14" s="51"/>
      <c r="J14" s="1"/>
      <c r="K14" s="1"/>
      <c r="L14" s="51"/>
      <c r="M14" s="1"/>
      <c r="N14" s="1"/>
      <c r="O14" s="51"/>
      <c r="P14" s="1"/>
      <c r="R14" s="4"/>
      <c r="S14" s="1"/>
      <c r="T14" s="1"/>
      <c r="U14" s="1"/>
    </row>
    <row r="15" spans="2:21">
      <c r="B15" t="s">
        <v>13</v>
      </c>
      <c r="D15" s="51" t="s">
        <v>2</v>
      </c>
      <c r="E15" s="1"/>
      <c r="F15" s="15">
        <v>0.03</v>
      </c>
      <c r="G15" s="11"/>
      <c r="H15" s="43">
        <v>3.3580000000000001</v>
      </c>
      <c r="I15" s="51"/>
      <c r="J15" s="11"/>
      <c r="K15" s="9">
        <f>F15</f>
        <v>0.03</v>
      </c>
      <c r="L15" s="51"/>
      <c r="M15" s="11"/>
      <c r="N15" s="9">
        <v>0.97799999999999998</v>
      </c>
      <c r="O15" s="51"/>
      <c r="P15" s="11"/>
      <c r="Q15" s="7" t="s">
        <v>20</v>
      </c>
      <c r="R15" s="4"/>
      <c r="S15" s="1"/>
      <c r="T15" s="1"/>
      <c r="U15" s="1"/>
    </row>
    <row r="16" spans="2:21">
      <c r="D16" s="51"/>
      <c r="E16" s="1"/>
      <c r="F16" s="1"/>
      <c r="G16" s="1"/>
      <c r="H16" s="1"/>
      <c r="I16" s="51"/>
      <c r="J16" s="1"/>
      <c r="K16" s="1"/>
      <c r="L16" s="51"/>
      <c r="M16" s="1"/>
      <c r="N16" s="1"/>
      <c r="O16" s="51"/>
      <c r="P16" s="1"/>
      <c r="R16" s="4"/>
      <c r="S16" s="1"/>
      <c r="T16" s="1"/>
      <c r="U16" s="1"/>
    </row>
    <row r="17" spans="2:21">
      <c r="B17" s="13" t="s">
        <v>56</v>
      </c>
      <c r="C17" s="13"/>
      <c r="D17" s="50" t="s">
        <v>59</v>
      </c>
      <c r="E17" s="32"/>
      <c r="F17" s="15">
        <v>25</v>
      </c>
      <c r="G17" s="11"/>
      <c r="H17" s="11">
        <f>F17</f>
        <v>25</v>
      </c>
      <c r="I17" s="51"/>
      <c r="J17" s="11"/>
      <c r="K17" s="9">
        <f>F17</f>
        <v>25</v>
      </c>
      <c r="L17" s="51"/>
      <c r="M17" s="11"/>
      <c r="N17" s="11"/>
      <c r="O17" s="51"/>
      <c r="P17" s="11"/>
      <c r="Q17" s="7" t="s">
        <v>19</v>
      </c>
      <c r="R17" s="4"/>
      <c r="S17" s="1"/>
      <c r="T17" s="1"/>
      <c r="U17" s="1"/>
    </row>
    <row r="18" spans="2:21">
      <c r="B18" s="13" t="s">
        <v>57</v>
      </c>
      <c r="C18" s="13"/>
      <c r="D18" s="50" t="s">
        <v>58</v>
      </c>
      <c r="E18" s="32"/>
      <c r="F18" s="11"/>
      <c r="G18" s="11"/>
      <c r="H18" s="11"/>
      <c r="I18" s="51"/>
      <c r="J18" s="11"/>
      <c r="K18" s="11"/>
      <c r="L18" s="51"/>
      <c r="M18" s="11"/>
      <c r="N18" s="11"/>
      <c r="O18" s="51"/>
      <c r="P18" s="11"/>
      <c r="Q18" s="12" t="s">
        <v>30</v>
      </c>
      <c r="R18" s="4"/>
      <c r="S18" s="1"/>
      <c r="T18" s="1"/>
      <c r="U18" s="1"/>
    </row>
    <row r="19" spans="2:21">
      <c r="D19" s="51"/>
      <c r="E19" s="1"/>
      <c r="F19" s="1"/>
      <c r="G19" s="1"/>
      <c r="H19" s="1"/>
      <c r="I19" s="51"/>
      <c r="J19" s="1"/>
      <c r="K19" s="1"/>
      <c r="L19" s="51"/>
      <c r="M19" s="1"/>
      <c r="N19" s="1"/>
      <c r="O19" s="51"/>
      <c r="P19" s="1"/>
      <c r="R19" s="4"/>
      <c r="S19" s="1"/>
      <c r="T19" s="1"/>
      <c r="U19" s="1"/>
    </row>
    <row r="20" spans="2:21">
      <c r="B20" t="s">
        <v>6</v>
      </c>
      <c r="D20" s="50" t="s">
        <v>40</v>
      </c>
      <c r="E20" s="32"/>
      <c r="F20" s="15">
        <v>-9.7000000000000003E-2</v>
      </c>
      <c r="G20" s="11"/>
      <c r="H20" s="11">
        <f>F20</f>
        <v>-9.7000000000000003E-2</v>
      </c>
      <c r="I20" s="51"/>
      <c r="J20" s="11"/>
      <c r="K20" s="9">
        <v>-9.7000000000000003E-2</v>
      </c>
      <c r="L20" s="51"/>
      <c r="M20" s="11"/>
      <c r="N20" s="11"/>
      <c r="O20" s="51"/>
      <c r="P20" s="11"/>
      <c r="Q20" s="7" t="s">
        <v>21</v>
      </c>
      <c r="R20" s="4"/>
      <c r="S20" s="1"/>
      <c r="T20" s="1"/>
      <c r="U20" s="1"/>
    </row>
    <row r="21" spans="2:21">
      <c r="B21" s="13" t="s">
        <v>38</v>
      </c>
      <c r="C21" s="13"/>
      <c r="D21" s="50" t="s">
        <v>39</v>
      </c>
      <c r="E21" s="32"/>
      <c r="F21" s="1"/>
      <c r="G21" s="1"/>
      <c r="H21" s="1"/>
      <c r="I21" s="51"/>
      <c r="J21" s="1"/>
      <c r="K21" s="1"/>
      <c r="L21" s="51"/>
      <c r="M21" s="1"/>
      <c r="N21" s="1"/>
      <c r="O21" s="51"/>
      <c r="P21" s="1"/>
      <c r="R21" s="4"/>
      <c r="S21" s="1"/>
      <c r="T21" s="1"/>
      <c r="U21" s="1"/>
    </row>
    <row r="22" spans="2:21">
      <c r="D22" s="51"/>
      <c r="E22" s="1"/>
      <c r="F22" s="1"/>
      <c r="G22" s="1"/>
      <c r="H22" s="1"/>
      <c r="I22" s="51"/>
      <c r="J22" s="1"/>
      <c r="K22" s="1"/>
      <c r="L22" s="51"/>
      <c r="M22" s="1"/>
      <c r="N22" s="1"/>
      <c r="O22" s="51"/>
      <c r="P22" s="1"/>
      <c r="R22" s="4"/>
      <c r="S22" s="1"/>
      <c r="T22" s="1"/>
      <c r="U22" s="1"/>
    </row>
    <row r="23" spans="2:21">
      <c r="D23" s="51" t="s">
        <v>3</v>
      </c>
      <c r="E23" s="1"/>
      <c r="F23" s="10">
        <f>F20+0.662*LOG(F10)+0.0966*F8+0.000526*F17+0.5588*F8*LOG(F10)-0.00304*F17*LOG(F10)</f>
        <v>1.0191264410710081</v>
      </c>
      <c r="G23" s="10"/>
      <c r="H23" s="10">
        <f>LOG(H25)</f>
        <v>0.94854536678530099</v>
      </c>
      <c r="I23" s="57"/>
      <c r="J23" s="10"/>
      <c r="K23" s="40">
        <f>0.00402+0.983*LOG(K10)</f>
        <v>1.2814570946308983</v>
      </c>
      <c r="L23" s="64"/>
      <c r="M23" s="40"/>
      <c r="N23" s="40"/>
      <c r="O23" s="64"/>
      <c r="P23" s="10"/>
      <c r="Q23" s="8" t="s">
        <v>22</v>
      </c>
      <c r="R23" s="5"/>
      <c r="S23" s="2"/>
      <c r="T23" s="2"/>
      <c r="U23" s="2"/>
    </row>
    <row r="24" spans="2:21">
      <c r="D24" s="51"/>
      <c r="E24" s="1"/>
      <c r="F24" s="2"/>
      <c r="G24" s="2"/>
      <c r="H24" s="2"/>
      <c r="I24" s="58"/>
      <c r="J24" s="2"/>
      <c r="K24" s="2"/>
      <c r="L24" s="58"/>
      <c r="M24" s="2"/>
      <c r="N24" s="2"/>
      <c r="O24" s="58"/>
      <c r="P24" s="2"/>
      <c r="Q24" s="8"/>
      <c r="R24" s="5"/>
      <c r="S24" s="2"/>
      <c r="T24" s="2"/>
      <c r="U24" s="2"/>
    </row>
    <row r="25" spans="2:21">
      <c r="B25" t="s">
        <v>9</v>
      </c>
      <c r="D25" s="51" t="s">
        <v>4</v>
      </c>
      <c r="E25" s="1"/>
      <c r="F25" s="35">
        <f>10^F23</f>
        <v>10.45024424731184</v>
      </c>
      <c r="G25" s="79">
        <v>0.85</v>
      </c>
      <c r="H25" s="82">
        <f>0.85*F25</f>
        <v>8.8827076102150642</v>
      </c>
      <c r="I25" s="57"/>
      <c r="J25" s="10"/>
      <c r="K25" s="35">
        <f>10^K23</f>
        <v>19.11864435947604</v>
      </c>
      <c r="L25" s="65"/>
      <c r="M25" s="35"/>
      <c r="N25" s="35"/>
      <c r="O25" s="65"/>
      <c r="P25" s="10"/>
      <c r="Q25" s="8" t="s">
        <v>23</v>
      </c>
      <c r="R25" s="5"/>
      <c r="S25" s="2"/>
      <c r="T25" s="2"/>
      <c r="U25" s="2"/>
    </row>
    <row r="26" spans="2:21">
      <c r="D26" s="51"/>
      <c r="E26" s="1"/>
      <c r="F26" s="2"/>
      <c r="G26" s="2"/>
      <c r="H26" s="2"/>
      <c r="I26" s="58"/>
      <c r="J26" s="2"/>
      <c r="K26" s="2"/>
      <c r="L26" s="58"/>
      <c r="M26" s="2"/>
      <c r="N26" s="2"/>
      <c r="O26" s="58"/>
      <c r="P26" s="2"/>
      <c r="Q26" s="8"/>
      <c r="R26" s="5"/>
      <c r="S26" s="2"/>
      <c r="T26" s="2"/>
      <c r="U26" s="2"/>
    </row>
    <row r="27" spans="2:21">
      <c r="B27" t="s">
        <v>6</v>
      </c>
      <c r="D27" s="50" t="s">
        <v>42</v>
      </c>
      <c r="E27" s="32"/>
      <c r="F27" s="15">
        <v>-0.55500000000000005</v>
      </c>
      <c r="G27" s="11"/>
      <c r="H27" s="11">
        <f>F27</f>
        <v>-0.55500000000000005</v>
      </c>
      <c r="I27" s="51"/>
      <c r="J27" s="11"/>
      <c r="K27" s="9">
        <v>-0.55500000000000005</v>
      </c>
      <c r="L27" s="51"/>
      <c r="M27" s="11"/>
      <c r="N27" s="11"/>
      <c r="O27" s="51"/>
      <c r="P27" s="11"/>
      <c r="Q27" s="12" t="s">
        <v>46</v>
      </c>
      <c r="R27" s="4"/>
      <c r="S27" s="1"/>
      <c r="T27" s="1"/>
      <c r="U27" s="1"/>
    </row>
    <row r="28" spans="2:21">
      <c r="B28" s="13" t="s">
        <v>38</v>
      </c>
      <c r="C28" s="13"/>
      <c r="D28" s="50" t="s">
        <v>41</v>
      </c>
      <c r="E28" s="32"/>
      <c r="F28" s="1"/>
      <c r="G28" s="1"/>
      <c r="H28" s="1"/>
      <c r="I28" s="51"/>
      <c r="J28" s="1"/>
      <c r="K28" s="1"/>
      <c r="L28" s="51"/>
      <c r="M28" s="1"/>
      <c r="N28" s="1"/>
      <c r="O28" s="51"/>
      <c r="P28" s="1"/>
      <c r="R28" s="4"/>
      <c r="S28" s="1"/>
      <c r="T28" s="1"/>
      <c r="U28" s="1"/>
    </row>
    <row r="29" spans="2:21">
      <c r="D29" s="51"/>
      <c r="E29" s="1"/>
      <c r="F29" s="1"/>
      <c r="G29" s="1"/>
      <c r="H29" s="1"/>
      <c r="I29" s="51"/>
      <c r="J29" s="1"/>
      <c r="K29" s="1"/>
      <c r="L29" s="51"/>
      <c r="M29" s="1"/>
      <c r="N29" s="1"/>
      <c r="O29" s="51"/>
      <c r="P29" s="1"/>
      <c r="R29" s="4"/>
      <c r="S29" s="1"/>
      <c r="T29" s="1"/>
      <c r="U29" s="1"/>
    </row>
    <row r="30" spans="2:21">
      <c r="B30" t="s">
        <v>24</v>
      </c>
      <c r="D30" s="50" t="s">
        <v>45</v>
      </c>
      <c r="E30" s="32"/>
      <c r="F30" s="15">
        <v>0</v>
      </c>
      <c r="G30" s="11"/>
      <c r="H30" s="11">
        <f>F30</f>
        <v>0</v>
      </c>
      <c r="I30" s="51"/>
      <c r="J30" s="11"/>
      <c r="K30" s="9">
        <v>0</v>
      </c>
      <c r="L30" s="51"/>
      <c r="M30" s="11"/>
      <c r="N30" s="11"/>
      <c r="O30" s="51"/>
      <c r="P30" s="11"/>
      <c r="Q30" s="12" t="s">
        <v>46</v>
      </c>
      <c r="R30" s="4"/>
      <c r="S30" s="1"/>
      <c r="T30" s="1"/>
      <c r="U30" s="1"/>
    </row>
    <row r="31" spans="2:21">
      <c r="B31" s="13" t="s">
        <v>43</v>
      </c>
      <c r="C31" s="13"/>
      <c r="D31" s="50" t="s">
        <v>44</v>
      </c>
      <c r="E31" s="32"/>
      <c r="F31" s="1"/>
      <c r="G31" s="1"/>
      <c r="H31" s="1"/>
      <c r="I31" s="51"/>
      <c r="J31" s="1"/>
      <c r="K31" s="1"/>
      <c r="L31" s="51"/>
      <c r="M31" s="1"/>
      <c r="N31" s="1"/>
      <c r="O31" s="51"/>
      <c r="P31" s="1"/>
      <c r="R31" s="4"/>
      <c r="S31" s="1"/>
      <c r="T31" s="1"/>
      <c r="U31" s="1"/>
    </row>
    <row r="32" spans="2:21">
      <c r="D32" s="51"/>
      <c r="E32" s="1"/>
      <c r="F32" s="1"/>
      <c r="G32" s="1"/>
      <c r="H32" s="1"/>
      <c r="I32" s="51"/>
      <c r="J32" s="1"/>
      <c r="K32" s="1"/>
      <c r="L32" s="51"/>
      <c r="M32" s="1"/>
      <c r="N32" s="1"/>
      <c r="O32" s="51"/>
      <c r="P32" s="1"/>
      <c r="R32" s="4"/>
      <c r="S32" s="1"/>
      <c r="T32" s="1"/>
      <c r="U32" s="1"/>
    </row>
    <row r="33" spans="2:21">
      <c r="D33" s="51" t="s">
        <v>7</v>
      </c>
      <c r="E33" s="1"/>
      <c r="F33" s="10">
        <f>F27+F30+1.081*F23+0.0011*F17</f>
        <v>0.57417568279775977</v>
      </c>
      <c r="G33" s="10"/>
      <c r="H33" s="10">
        <f>H27+H30+1.081*H23+0.0011*H17</f>
        <v>0.4978775414949102</v>
      </c>
      <c r="I33" s="57"/>
      <c r="J33" s="10"/>
      <c r="K33" s="10">
        <f>K27+K30+1.081*K23+0.0011*K17</f>
        <v>0.8577551192960009</v>
      </c>
      <c r="L33" s="57"/>
      <c r="M33" s="10"/>
      <c r="N33" s="10"/>
      <c r="O33" s="57"/>
      <c r="P33" s="10"/>
      <c r="Q33" s="8" t="s">
        <v>26</v>
      </c>
      <c r="R33" s="5"/>
      <c r="S33" s="2"/>
      <c r="T33" s="2"/>
      <c r="U33" s="2"/>
    </row>
    <row r="34" spans="2:21">
      <c r="D34" s="51"/>
      <c r="E34" s="1"/>
      <c r="F34" s="2"/>
      <c r="G34" s="2"/>
      <c r="H34" s="2"/>
      <c r="I34" s="58"/>
      <c r="J34" s="2"/>
      <c r="K34" s="2"/>
      <c r="L34" s="58"/>
      <c r="M34" s="2"/>
      <c r="N34" s="2"/>
      <c r="O34" s="58"/>
      <c r="P34" s="2"/>
      <c r="Q34" s="8" t="s">
        <v>27</v>
      </c>
      <c r="R34" s="5"/>
      <c r="S34" s="2"/>
      <c r="T34" s="2"/>
      <c r="U34" s="2"/>
    </row>
    <row r="35" spans="2:21">
      <c r="D35" s="51"/>
      <c r="E35" s="1"/>
      <c r="F35" s="2"/>
      <c r="G35" s="2"/>
      <c r="H35" s="2"/>
      <c r="I35" s="58"/>
      <c r="J35" s="2"/>
      <c r="K35" s="2"/>
      <c r="L35" s="58"/>
      <c r="M35" s="2"/>
      <c r="N35" s="2"/>
      <c r="O35" s="58"/>
      <c r="P35" s="2"/>
      <c r="Q35" s="8"/>
      <c r="R35" s="5"/>
      <c r="S35" s="2"/>
      <c r="T35" s="2"/>
      <c r="U35" s="2"/>
    </row>
    <row r="36" spans="2:21">
      <c r="D36" s="51" t="s">
        <v>5</v>
      </c>
      <c r="E36" s="1"/>
      <c r="F36" s="10">
        <f>10^F33</f>
        <v>3.7512471873038997</v>
      </c>
      <c r="G36" s="10"/>
      <c r="H36" s="10">
        <f>10^H33</f>
        <v>3.1468608650808707</v>
      </c>
      <c r="I36" s="57"/>
      <c r="J36" s="10"/>
      <c r="K36" s="10">
        <f>10^K33</f>
        <v>7.2070099109867112</v>
      </c>
      <c r="L36" s="57"/>
      <c r="M36" s="10"/>
      <c r="N36" s="10"/>
      <c r="O36" s="57"/>
      <c r="P36" s="10"/>
      <c r="Q36" s="8" t="s">
        <v>25</v>
      </c>
      <c r="R36" s="5"/>
      <c r="S36" s="2"/>
      <c r="T36" s="2"/>
      <c r="U36" s="2"/>
    </row>
    <row r="37" spans="2:21">
      <c r="D37" s="51"/>
      <c r="E37" s="1"/>
      <c r="F37" s="2"/>
      <c r="G37" s="2"/>
      <c r="H37" s="2"/>
      <c r="I37" s="58"/>
      <c r="J37" s="2"/>
      <c r="K37" s="2"/>
      <c r="L37" s="58"/>
      <c r="M37" s="2"/>
      <c r="N37" s="2"/>
      <c r="O37" s="58"/>
      <c r="P37" s="2"/>
      <c r="Q37" s="8" t="s">
        <v>27</v>
      </c>
      <c r="R37" s="5"/>
      <c r="S37" s="2"/>
      <c r="T37" s="2"/>
      <c r="U37" s="2"/>
    </row>
    <row r="38" spans="2:21">
      <c r="D38" s="51"/>
      <c r="E38" s="1"/>
      <c r="F38" s="2"/>
      <c r="G38" s="2"/>
      <c r="H38" s="2"/>
      <c r="I38" s="58"/>
      <c r="J38" s="2"/>
      <c r="K38" s="2"/>
      <c r="L38" s="58"/>
      <c r="M38" s="2"/>
      <c r="N38" s="2"/>
      <c r="O38" s="58"/>
      <c r="P38" s="2"/>
      <c r="Q38" s="8"/>
      <c r="R38" s="5"/>
      <c r="S38" s="2"/>
      <c r="T38" s="2"/>
      <c r="U38" s="2"/>
    </row>
    <row r="39" spans="2:21">
      <c r="B39" s="13" t="s">
        <v>48</v>
      </c>
      <c r="C39" s="13"/>
      <c r="D39" s="50" t="s">
        <v>49</v>
      </c>
      <c r="E39" s="32"/>
      <c r="F39" s="15">
        <v>1.641</v>
      </c>
      <c r="G39" s="11"/>
      <c r="H39" s="11">
        <f>F39</f>
        <v>1.641</v>
      </c>
      <c r="I39" s="51"/>
      <c r="J39" s="11"/>
      <c r="K39" s="9">
        <v>1.641</v>
      </c>
      <c r="L39" s="51"/>
      <c r="M39" s="11"/>
      <c r="N39" s="11"/>
      <c r="O39" s="51"/>
      <c r="P39" s="11"/>
      <c r="Q39" s="7" t="s">
        <v>28</v>
      </c>
      <c r="R39" s="4"/>
      <c r="S39" s="1"/>
      <c r="T39" s="1"/>
      <c r="U39" s="1"/>
    </row>
    <row r="40" spans="2:21">
      <c r="B40" s="13" t="s">
        <v>47</v>
      </c>
      <c r="C40" s="13"/>
      <c r="D40" s="50" t="s">
        <v>50</v>
      </c>
      <c r="E40" s="32"/>
      <c r="F40" s="33"/>
      <c r="G40" s="11"/>
      <c r="H40" s="11"/>
      <c r="I40" s="51"/>
      <c r="J40" s="11"/>
      <c r="K40" s="11"/>
      <c r="L40" s="51"/>
      <c r="M40" s="11"/>
      <c r="N40" s="11"/>
      <c r="O40" s="51"/>
      <c r="P40" s="11"/>
      <c r="R40" s="4"/>
      <c r="S40" s="1"/>
      <c r="T40" s="1"/>
      <c r="U40" s="1"/>
    </row>
    <row r="41" spans="2:21">
      <c r="D41" s="51"/>
      <c r="E41" s="1"/>
      <c r="F41" s="1"/>
      <c r="G41" s="1"/>
      <c r="H41" s="1"/>
      <c r="I41" s="51"/>
      <c r="J41" s="1"/>
      <c r="K41" s="1"/>
      <c r="L41" s="51"/>
      <c r="M41" s="1"/>
      <c r="N41" s="1"/>
      <c r="O41" s="51"/>
      <c r="P41" s="1"/>
      <c r="R41" s="4"/>
      <c r="S41" s="1"/>
      <c r="T41" s="1"/>
      <c r="U41" s="1"/>
    </row>
    <row r="42" spans="2:21">
      <c r="B42" s="13" t="s">
        <v>51</v>
      </c>
      <c r="C42" s="13"/>
      <c r="D42" s="50" t="s">
        <v>53</v>
      </c>
      <c r="E42" s="32"/>
      <c r="F42" s="15">
        <v>1.5</v>
      </c>
      <c r="G42" s="11"/>
      <c r="H42" s="11">
        <f>F42</f>
        <v>1.5</v>
      </c>
      <c r="I42" s="51"/>
      <c r="J42" s="11"/>
      <c r="K42" s="39">
        <v>1.5</v>
      </c>
      <c r="L42" s="66"/>
      <c r="M42" s="41"/>
      <c r="N42" s="41"/>
      <c r="O42" s="66"/>
      <c r="P42" s="11"/>
      <c r="Q42" s="12" t="s">
        <v>69</v>
      </c>
      <c r="R42" s="4"/>
      <c r="S42" s="1"/>
      <c r="T42" s="1"/>
      <c r="U42" s="1"/>
    </row>
    <row r="43" spans="2:21">
      <c r="B43" s="13" t="s">
        <v>52</v>
      </c>
      <c r="C43" s="13"/>
      <c r="D43" s="50" t="s">
        <v>54</v>
      </c>
      <c r="E43" s="32"/>
      <c r="F43" s="33"/>
      <c r="G43" s="11"/>
      <c r="H43" s="11"/>
      <c r="I43" s="51"/>
      <c r="J43" s="11"/>
      <c r="K43" s="11"/>
      <c r="L43" s="51"/>
      <c r="M43" s="11"/>
      <c r="N43" s="11"/>
      <c r="O43" s="51"/>
      <c r="P43" s="11"/>
      <c r="Q43" s="12"/>
      <c r="R43" s="4"/>
      <c r="S43" s="1"/>
      <c r="T43" s="1"/>
      <c r="U43" s="1"/>
    </row>
    <row r="44" spans="2:21">
      <c r="D44" s="49"/>
      <c r="G44" s="1"/>
      <c r="H44" s="1"/>
      <c r="I44" s="51"/>
      <c r="J44" s="1"/>
      <c r="K44" s="1"/>
      <c r="L44" s="51"/>
      <c r="M44" s="1"/>
      <c r="N44" s="1"/>
      <c r="O44" s="51"/>
      <c r="P44" s="1"/>
      <c r="R44" s="4"/>
      <c r="S44" s="1"/>
      <c r="T44" s="1"/>
      <c r="U44" s="1"/>
    </row>
    <row r="45" spans="2:21">
      <c r="D45" s="51"/>
      <c r="E45" s="1"/>
      <c r="F45" s="1"/>
      <c r="G45" s="1"/>
      <c r="H45" s="1"/>
      <c r="I45" s="51"/>
      <c r="J45" s="1"/>
      <c r="K45" s="1"/>
      <c r="L45" s="51"/>
      <c r="M45" s="1"/>
      <c r="N45" s="1"/>
      <c r="O45" s="51"/>
      <c r="P45" s="1"/>
      <c r="R45" s="4"/>
      <c r="S45" s="1"/>
      <c r="T45" s="1"/>
      <c r="U45" s="1"/>
    </row>
    <row r="46" spans="2:21" ht="19.5" customHeight="1">
      <c r="B46" s="16" t="s">
        <v>14</v>
      </c>
      <c r="C46" s="16"/>
      <c r="D46" s="52" t="s">
        <v>15</v>
      </c>
      <c r="E46" s="17"/>
      <c r="F46" s="37">
        <f>4.184*F42*F36*(F15/0.2)*(610^F39/F12^F39)</f>
        <v>5.6722276388254489</v>
      </c>
      <c r="G46" s="18"/>
      <c r="H46" s="37">
        <f>4.184*H42*H36*(H15/0.2)*(610^H39/H12^H39)</f>
        <v>532.61690606675575</v>
      </c>
      <c r="I46" s="59"/>
      <c r="J46" s="18"/>
      <c r="K46" s="37">
        <f>4.184*K42*K36*(K15/0.2)*(610^K39/K12^K39)</f>
        <v>10.897655837969168</v>
      </c>
      <c r="L46" s="67"/>
      <c r="M46" s="37"/>
      <c r="N46" s="37"/>
      <c r="O46" s="67"/>
      <c r="P46" s="18"/>
      <c r="Q46" s="19" t="s">
        <v>33</v>
      </c>
      <c r="R46" s="6"/>
      <c r="U46" s="3"/>
    </row>
    <row r="47" spans="2:21" ht="22.5" customHeight="1">
      <c r="B47" s="20" t="s">
        <v>36</v>
      </c>
      <c r="C47" s="20"/>
      <c r="D47" s="53" t="s">
        <v>15</v>
      </c>
      <c r="E47" s="21"/>
      <c r="F47" s="36">
        <f>+F46/4.184</f>
        <v>1.3556949423578988</v>
      </c>
      <c r="G47" s="22"/>
      <c r="H47" s="36">
        <f>+H46/4.184</f>
        <v>127.29849571385175</v>
      </c>
      <c r="I47" s="60"/>
      <c r="J47" s="22"/>
      <c r="K47" s="36">
        <f>+K46/4.184</f>
        <v>2.6046022557287687</v>
      </c>
      <c r="L47" s="68"/>
      <c r="M47" s="36"/>
      <c r="N47" s="36"/>
      <c r="O47" s="68"/>
      <c r="P47" s="22"/>
      <c r="Q47" s="19" t="s">
        <v>33</v>
      </c>
      <c r="R47" s="6"/>
      <c r="S47" s="1"/>
      <c r="T47" s="3"/>
      <c r="U47" s="3"/>
    </row>
    <row r="48" spans="2:21">
      <c r="B48" s="23"/>
      <c r="C48" s="23"/>
      <c r="D48" s="31"/>
      <c r="E48" s="24"/>
      <c r="F48" s="25"/>
      <c r="G48" s="25"/>
      <c r="H48" s="25"/>
      <c r="I48" s="61"/>
      <c r="J48" s="25"/>
      <c r="K48" s="25"/>
      <c r="L48" s="61"/>
      <c r="M48" s="25"/>
      <c r="N48" s="25"/>
      <c r="O48" s="61"/>
      <c r="P48" s="25"/>
      <c r="Q48" s="26"/>
      <c r="R48" s="3"/>
      <c r="S48" s="1"/>
      <c r="T48" s="3"/>
      <c r="U48" s="3"/>
    </row>
    <row r="49" spans="2:21" ht="19.5" customHeight="1">
      <c r="B49" s="27" t="s">
        <v>35</v>
      </c>
      <c r="C49" s="27"/>
      <c r="D49" s="54" t="s">
        <v>34</v>
      </c>
      <c r="E49" s="28"/>
      <c r="F49" s="29"/>
      <c r="G49" s="29"/>
      <c r="H49" s="29"/>
      <c r="I49" s="62"/>
      <c r="J49" s="29"/>
      <c r="K49" s="29"/>
      <c r="L49" s="62"/>
      <c r="M49" s="29"/>
      <c r="N49" s="42">
        <f>2.142*10^6*N8*N10*(N15/N12^2)</f>
        <v>672.85970109890116</v>
      </c>
      <c r="O49" s="70"/>
      <c r="P49" s="29"/>
      <c r="Q49" s="30" t="s">
        <v>33</v>
      </c>
      <c r="R49" s="6"/>
      <c r="S49" s="1"/>
      <c r="T49" s="3"/>
      <c r="U49" s="3"/>
    </row>
    <row r="50" spans="2:21" ht="19.5" customHeight="1">
      <c r="B50" s="27" t="s">
        <v>37</v>
      </c>
      <c r="C50" s="27"/>
      <c r="D50" s="54" t="s">
        <v>34</v>
      </c>
      <c r="E50" s="28"/>
      <c r="F50" s="29"/>
      <c r="G50" s="29"/>
      <c r="H50" s="29"/>
      <c r="I50" s="62"/>
      <c r="J50" s="29"/>
      <c r="K50" s="29"/>
      <c r="L50" s="62"/>
      <c r="M50" s="29"/>
      <c r="N50" s="42">
        <f>+N49/4.184</f>
        <v>160.81732817851366</v>
      </c>
      <c r="O50" s="70"/>
      <c r="P50" s="29"/>
      <c r="Q50" s="30" t="s">
        <v>33</v>
      </c>
      <c r="R50" s="3"/>
      <c r="S50" s="1"/>
      <c r="T50" s="3"/>
      <c r="U50" s="3"/>
    </row>
    <row r="51" spans="2:21">
      <c r="D51" s="51"/>
      <c r="E51" s="1"/>
      <c r="I51" s="49"/>
      <c r="L51" s="49"/>
      <c r="O51" s="49"/>
    </row>
    <row r="52" spans="2:21" ht="15.75">
      <c r="B52" s="44" t="s">
        <v>62</v>
      </c>
      <c r="C52" s="45"/>
      <c r="D52" s="55" t="s">
        <v>63</v>
      </c>
      <c r="E52" s="46"/>
      <c r="F52" s="83">
        <f>($F6*F42*F36*(F15/0.2)*((610^F39)/$B53))^(1/F39)</f>
        <v>492.26826238200931</v>
      </c>
      <c r="G52" s="84"/>
      <c r="H52" s="83">
        <f>($F6*H42*H36*(H15/0.2)*((610^H39)/$B53))^(1/H39)</f>
        <v>7839.9103555338506</v>
      </c>
      <c r="I52" s="85"/>
      <c r="J52" s="84"/>
      <c r="K52" s="83">
        <f>($F6*K42*K36*(K15/0.2)*((610^K39)/$B53))^(1/K39)</f>
        <v>732.84268295646598</v>
      </c>
      <c r="L52" s="86"/>
      <c r="M52" s="83"/>
      <c r="N52" s="83">
        <f>(2.142*10^6*N8*N10*(N15/5))^0.5</f>
        <v>10556.468334438368</v>
      </c>
      <c r="O52" s="69"/>
      <c r="P52" s="45"/>
      <c r="Q52" s="47"/>
    </row>
    <row r="53" spans="2:21">
      <c r="B53" s="45">
        <f>1.2*F6</f>
        <v>5.0208000000000004</v>
      </c>
      <c r="C53" s="45" t="s">
        <v>61</v>
      </c>
      <c r="D53" s="56"/>
      <c r="E53" s="45"/>
      <c r="F53" s="45"/>
      <c r="G53" s="45"/>
      <c r="H53" s="45"/>
      <c r="I53" s="56"/>
      <c r="J53" s="45"/>
      <c r="K53" s="45"/>
      <c r="L53" s="56"/>
      <c r="M53" s="45"/>
      <c r="N53" s="45"/>
      <c r="O53" s="56"/>
      <c r="P53" s="45"/>
      <c r="Q53" s="47"/>
    </row>
    <row r="54" spans="2:21">
      <c r="B54" s="48">
        <f>B53/F6</f>
        <v>1.2</v>
      </c>
      <c r="C54" s="44" t="s">
        <v>64</v>
      </c>
      <c r="D54" s="56"/>
      <c r="E54" s="45"/>
      <c r="F54" s="45"/>
      <c r="G54" s="45"/>
      <c r="H54" s="45"/>
      <c r="I54" s="56"/>
      <c r="J54" s="45"/>
      <c r="K54" s="45"/>
      <c r="L54" s="56"/>
      <c r="M54" s="45"/>
      <c r="N54" s="45"/>
      <c r="O54" s="56"/>
      <c r="P54" s="45"/>
      <c r="Q54" s="47"/>
    </row>
    <row r="56" spans="2:21">
      <c r="B56" s="13"/>
    </row>
    <row r="58" spans="2:21">
      <c r="B58" s="13"/>
      <c r="D58" s="32"/>
      <c r="E58" s="32"/>
    </row>
  </sheetData>
  <mergeCells count="1">
    <mergeCell ref="M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AF-Calc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Sesha</dc:creator>
  <cp:lastModifiedBy>Murray</cp:lastModifiedBy>
  <cp:lastPrinted>2011-05-24T02:09:23Z</cp:lastPrinted>
  <dcterms:created xsi:type="dcterms:W3CDTF">2006-08-14T20:10:03Z</dcterms:created>
  <dcterms:modified xsi:type="dcterms:W3CDTF">2014-04-15T02:46:58Z</dcterms:modified>
</cp:coreProperties>
</file>